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-tle/Nextcloud-Internal/Beruf/AuraSec - Aufwandsschätzung ISB KH/"/>
    </mc:Choice>
  </mc:AlternateContent>
  <xr:revisionPtr revIDLastSave="0" documentId="13_ncr:1_{427B6E39-B8E4-714C-A417-9C14E8DC7E2D}" xr6:coauthVersionLast="47" xr6:coauthVersionMax="47" xr10:uidLastSave="{00000000-0000-0000-0000-000000000000}"/>
  <bookViews>
    <workbookView xWindow="53240" yWindow="2300" windowWidth="37560" windowHeight="24700" xr2:uid="{CC421A44-4D96-2A42-A65B-2CB0BCB8575A}"/>
  </bookViews>
  <sheets>
    <sheet name="Aufwandschätzung Muster KH" sheetId="1" r:id="rId1"/>
    <sheet name="KH-Typen und Skalier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9" i="2"/>
  <c r="I6" i="2"/>
  <c r="I5" i="2"/>
  <c r="I3" i="2"/>
  <c r="I4" i="2"/>
  <c r="K10" i="2"/>
  <c r="K9" i="2"/>
  <c r="K6" i="2"/>
  <c r="K5" i="2"/>
  <c r="K4" i="2"/>
  <c r="K3" i="2"/>
  <c r="J10" i="2"/>
  <c r="E10" i="2"/>
  <c r="F10" i="2" s="1"/>
  <c r="E9" i="2"/>
  <c r="F9" i="2" s="1"/>
  <c r="E6" i="2"/>
  <c r="F6" i="2" s="1"/>
  <c r="E5" i="2"/>
  <c r="F5" i="2" s="1"/>
  <c r="E4" i="2"/>
  <c r="F4" i="2" s="1"/>
  <c r="E3" i="2"/>
  <c r="F3" i="2" s="1"/>
  <c r="J9" i="2"/>
  <c r="J6" i="2"/>
  <c r="J5" i="2"/>
  <c r="J3" i="2"/>
  <c r="J4" i="2"/>
  <c r="P2" i="2"/>
  <c r="O2" i="2"/>
  <c r="N2" i="2"/>
  <c r="M2" i="2"/>
  <c r="L2" i="2"/>
  <c r="H56" i="1"/>
  <c r="G56" i="1"/>
  <c r="F56" i="1"/>
  <c r="D56" i="1"/>
  <c r="E56" i="1"/>
  <c r="P10" i="2" l="1"/>
  <c r="P3" i="2"/>
  <c r="P4" i="2"/>
  <c r="P5" i="2"/>
  <c r="P6" i="2"/>
  <c r="P9" i="2"/>
  <c r="M9" i="2"/>
  <c r="O9" i="2"/>
  <c r="O10" i="2"/>
  <c r="O3" i="2"/>
  <c r="O4" i="2"/>
  <c r="M4" i="2"/>
  <c r="M3" i="2"/>
  <c r="O6" i="2"/>
  <c r="N5" i="2"/>
  <c r="N9" i="2"/>
  <c r="N10" i="2"/>
  <c r="M10" i="2"/>
  <c r="L10" i="2"/>
  <c r="L5" i="2"/>
  <c r="N3" i="2"/>
  <c r="L9" i="2"/>
  <c r="M5" i="2"/>
  <c r="L3" i="2"/>
  <c r="L4" i="2"/>
  <c r="M6" i="2"/>
  <c r="L6" i="2"/>
  <c r="N4" i="2"/>
  <c r="O5" i="2"/>
  <c r="N6" i="2"/>
  <c r="D58" i="1"/>
  <c r="Q9" i="2" l="1"/>
  <c r="R9" i="2" s="1"/>
  <c r="Q4" i="2"/>
  <c r="R4" i="2" s="1"/>
  <c r="Q3" i="2"/>
  <c r="R3" i="2" s="1"/>
  <c r="Q10" i="2"/>
  <c r="R10" i="2" s="1"/>
  <c r="Q6" i="2"/>
  <c r="R6" i="2" s="1"/>
  <c r="Q5" i="2"/>
  <c r="R5" i="2" s="1"/>
</calcChain>
</file>

<file path=xl/sharedStrings.xml><?xml version="1.0" encoding="utf-8"?>
<sst xmlns="http://schemas.openxmlformats.org/spreadsheetml/2006/main" count="181" uniqueCount="133">
  <si>
    <t>Normative Grundlage</t>
  </si>
  <si>
    <t>Anforerdungs-ID</t>
  </si>
  <si>
    <t>Konzeption, Dokumentation, Review</t>
  </si>
  <si>
    <t>Kontrollen, Prüfungen und Auditierungen</t>
  </si>
  <si>
    <t>Unterstützung der KH-Leitung im Kontext RM</t>
  </si>
  <si>
    <t>Umsetzung des All-Gefahren-Ansatzes</t>
  </si>
  <si>
    <t>Risikobewertung</t>
  </si>
  <si>
    <t>Erklärung zur Anwendbarkeit</t>
  </si>
  <si>
    <t>Risikokommunikation</t>
  </si>
  <si>
    <t>Thema / Tätigkeit / Aufgabe</t>
  </si>
  <si>
    <t>ISMS-Prozess</t>
  </si>
  <si>
    <t>kein zusätzlicher Aufwand</t>
  </si>
  <si>
    <t>ISMS-Team, Leitung, Dokumentation, Abstimmung</t>
  </si>
  <si>
    <t>Unterstützung der Geschäftsführung und Kommunikation</t>
  </si>
  <si>
    <t>Zusammenarbeit, Abstimmung, Unterstützung DSB</t>
  </si>
  <si>
    <t>KRITIS-spezifische Aufgaben</t>
  </si>
  <si>
    <t>Meldepflichten BSI (Konzeption, ggf. Umsetzung)</t>
  </si>
  <si>
    <t>Asset Management</t>
  </si>
  <si>
    <t>Robuste / Resiliente Architektur</t>
  </si>
  <si>
    <t>Personelle und organisatorische Sicherheit</t>
  </si>
  <si>
    <t>Externe Informationsversorgung und Unterstützung</t>
  </si>
  <si>
    <t>Lieferanten, Dienstleister und Dritte</t>
  </si>
  <si>
    <t>Netz- und Systemmanagement</t>
  </si>
  <si>
    <t>Absicherung Fernzugriffe</t>
  </si>
  <si>
    <t>Betriebliches Kontinuitätsmanagement, Unterstützung anderer Fachbereiche und des BCM-Beauftragten bei BCM-Themen mit Bezug zur Informationssicherheit (Der ISB hat nicht die Rolle des BCM-Beauftragten inne.)</t>
  </si>
  <si>
    <t>Härtung und sichere Basiskonfiguration der Systeme und Anwendungen</t>
  </si>
  <si>
    <t>Schutz vor Schadsoftware</t>
  </si>
  <si>
    <t>Identitäts- und Rechtemanagement + Sichere Authentisierung</t>
  </si>
  <si>
    <t>Kryptographische Absicherung</t>
  </si>
  <si>
    <t>Mobile Sicherheit, Sicherheit Mobiler Zugang und Telearbeit</t>
  </si>
  <si>
    <t>Physische Sicherheit, Begehungen (außerhalb von Audits)</t>
  </si>
  <si>
    <t>Vernetzung von Medizingeräten</t>
  </si>
  <si>
    <t>Datensicherung, Datenwiederherstellung und Archivierung</t>
  </si>
  <si>
    <t>Ordnungsgemäße Systemadministration</t>
  </si>
  <si>
    <t>Patch- und Änderungsmanagement</t>
  </si>
  <si>
    <t>Beschaffungsprozesse</t>
  </si>
  <si>
    <t>Umgang mit Datenträgern, Austausch von Datenträgern</t>
  </si>
  <si>
    <t>Sicheres Löschen und Entsorgung von Datenträgern</t>
  </si>
  <si>
    <t>Softwaretests und Freigaben</t>
  </si>
  <si>
    <t>Summe:</t>
  </si>
  <si>
    <t>Gesamtsumme:</t>
  </si>
  <si>
    <t>Review Risikokonzeption, Abstimmung mit anderen Fachbereichen</t>
  </si>
  <si>
    <t>Konzeption von Inhalten zur Schulung / Sensibilisierung, Unterstützung bei der Umsetzung, (ISB hält die Schulungen nicht selbst)</t>
  </si>
  <si>
    <t>Konzeption, Review Risikomanagementprozesse und Vorgaben</t>
  </si>
  <si>
    <t>Beratung und Unterstützung von Mitarbeitenden, Zusammenarbeit mit anderen Fachbereichen, Kommunikation mit interssierten Parteien (auch externen)</t>
  </si>
  <si>
    <t>Einbindung in Projekte, Kommunikation mit anderen Rollen, Freigabeprozesse</t>
  </si>
  <si>
    <t xml:space="preserve">Unterstützung bei der Festlegung und Wahrnung von Verantwortlichkeiten </t>
  </si>
  <si>
    <t>Fortbildungsmaßnahmen für den ISB</t>
  </si>
  <si>
    <t>Sonstiges</t>
  </si>
  <si>
    <t>Teilnahme an Veranstaltungen zum fachlichen Austausch</t>
  </si>
  <si>
    <t>Risikobehandlung, Konzeption von Maßnahmen, Umsetzung und Unterstützung</t>
  </si>
  <si>
    <t>Anzahl der stationären Fälle</t>
  </si>
  <si>
    <t>Anzahl der Mitarbeitenden</t>
  </si>
  <si>
    <t>Anzahl der Standorte</t>
  </si>
  <si>
    <t>KH-Type</t>
  </si>
  <si>
    <t>z.B. Uniklinik</t>
  </si>
  <si>
    <t>z.B. Großkrankenhaus (Maximalversorger), Kritis-Schwelle knapp überschritten</t>
  </si>
  <si>
    <t>z.B. Krankenhaus mit begrenztem Einzugsbereich und Schwerpunkten in den Versorgungsangeboten</t>
  </si>
  <si>
    <t>z.B. Krankenhaus mit begrenztem Einzugsbereich und ausgeprügten Schwerpunkten in den Versorgungsangeboten</t>
  </si>
  <si>
    <t>Beispiel</t>
  </si>
  <si>
    <t>Tätigkeitskategorie</t>
  </si>
  <si>
    <t>Konzeption &amp; Dokumentation</t>
  </si>
  <si>
    <t>Beratung &amp; Unterstützung</t>
  </si>
  <si>
    <t>Kontrolle &amp; Audit</t>
  </si>
  <si>
    <t>KRITIS</t>
  </si>
  <si>
    <t>z.B.  Fortbildung (des ISB)</t>
  </si>
  <si>
    <t>VZÄ des ISB</t>
  </si>
  <si>
    <t>Volumenfaktor</t>
  </si>
  <si>
    <t>Volumenfaktor mit Mindestvolumen</t>
  </si>
  <si>
    <t>Ihr Krankenhaus</t>
  </si>
  <si>
    <t>Geschätzer Aufwand des ISB pro Jahr in Personentagen</t>
  </si>
  <si>
    <t>Summe</t>
  </si>
  <si>
    <t>Komplexitäts-faktor</t>
  </si>
  <si>
    <t>davon KRITIS-Standorte</t>
  </si>
  <si>
    <t>KRITIS-Faktor</t>
  </si>
  <si>
    <t>KRITIS plausiebel?</t>
  </si>
  <si>
    <t>Aufwandsschätzung ISB-Tätigkeiten in Personentagen nach Tätigkeitstypen</t>
  </si>
  <si>
    <t>Schätzung für ein "Musterkrankenhaus": Die KRITIS-Schwelle wird gerade erreicht, ansonsten ist die Komplexität in Bezug auf Prozesse und Standorte gering. Das ISMS ist bereits fertig konzipiert und implementiert!</t>
  </si>
  <si>
    <t>B3S, V 1.2</t>
  </si>
  <si>
    <t>0201</t>
  </si>
  <si>
    <t>0216 - 0222</t>
  </si>
  <si>
    <t>Unterstützung von Fachbereichen (einschl.  IT) im Kontext RM</t>
  </si>
  <si>
    <t>0187, 0189, 0202</t>
  </si>
  <si>
    <t>Inventarisierung von Werten, Ermittlung der Risikoobjekte , Risikoeigentümer, Bestimmung der Schutzziele und Kritikalitäten</t>
  </si>
  <si>
    <t>0188, 0190, 0191, 0200,  0207, 0210</t>
  </si>
  <si>
    <t>Erarbeitung und Abstimmung von Verbesserungsvorschlägen</t>
  </si>
  <si>
    <t>0008 - 0009, 0011</t>
  </si>
  <si>
    <t>0012</t>
  </si>
  <si>
    <t>0010, 0014</t>
  </si>
  <si>
    <t>0017</t>
  </si>
  <si>
    <t>Überprüfung und Anpassung der Leitlinie</t>
  </si>
  <si>
    <t>0018</t>
  </si>
  <si>
    <t>0021</t>
  </si>
  <si>
    <t xml:space="preserve">0001 - 0007, 0015, 0019, 0023 </t>
  </si>
  <si>
    <t>0013, 0022, 0024</t>
  </si>
  <si>
    <t>0025, 0026</t>
  </si>
  <si>
    <t>0193- 0199, 0027</t>
  </si>
  <si>
    <t>0211 - 0215, 0028</t>
  </si>
  <si>
    <t>0192, 0208, 0030</t>
  </si>
  <si>
    <t>0031 - 0033</t>
  </si>
  <si>
    <t>0046 - 0054</t>
  </si>
  <si>
    <t>0055 - 0060</t>
  </si>
  <si>
    <t>0061 - 0064</t>
  </si>
  <si>
    <t>0065 - 0075</t>
  </si>
  <si>
    <t>Untersuchung, Bearbeitung, Dokumentation, Nachverfolgung von Sicherheitsvorfällen, Konzeption und Abstimmung von Prozessen, Unterstützung anderer Fachbereiche bei der Prävention von Sicherheitsvorfällen</t>
  </si>
  <si>
    <t>0020, 0076 - 0079, 0081 - 0084</t>
  </si>
  <si>
    <t>0085 - 0090</t>
  </si>
  <si>
    <t>0091 - 0092</t>
  </si>
  <si>
    <t>0093 - 0097</t>
  </si>
  <si>
    <t>0098 - 0099</t>
  </si>
  <si>
    <t>0100 - 0104</t>
  </si>
  <si>
    <t>0105 - 0107</t>
  </si>
  <si>
    <t>0108 - 0112</t>
  </si>
  <si>
    <t>B3S, V 1.2, Orientierungshilfe SzA</t>
  </si>
  <si>
    <t>0117 - 0121</t>
  </si>
  <si>
    <t>0122 - 0124</t>
  </si>
  <si>
    <t>0125 - 0129</t>
  </si>
  <si>
    <t>0130 - 0131</t>
  </si>
  <si>
    <t>0132 - 0138</t>
  </si>
  <si>
    <t>0139 - 0143</t>
  </si>
  <si>
    <t>0144 - 0147</t>
  </si>
  <si>
    <t>0148 - 0152</t>
  </si>
  <si>
    <t>Intrusion Detection / Prevention, Begleitung von Pen-Tests, Protokollierung, Unterstützung bei der Umsetzung der Orientierungshilfe SzA</t>
  </si>
  <si>
    <t>0160 - 0164</t>
  </si>
  <si>
    <t>0165 - 0172</t>
  </si>
  <si>
    <t>0173 - 0181</t>
  </si>
  <si>
    <t>0016, 0182 - 0183</t>
  </si>
  <si>
    <t>Überprüfungen im laufenden Betrieb, interne Audits, Vorbereitung, Begleitung, Nachbereitung (ggf. Aufarbeitung von Befunden)</t>
  </si>
  <si>
    <t>0203 - 0206, 0209</t>
  </si>
  <si>
    <t>0029, 0034 - 0045, 0080</t>
  </si>
  <si>
    <t>0113 - 0116, 0153- 0159, SzA (komplett)</t>
  </si>
  <si>
    <t>§ 8a Abs 5 BSIG, Orientierungshilfe Nachweisverfahren "GAiN"</t>
  </si>
  <si>
    <t>Nachweisverfahren, Vorbereitung, Begleitung, Nachbereitung (ggf. Aufarbeitung von Befunden), Berücksichtigung § 8a Abs 5 BSI "GAiN"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</si>
</sst>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Open Sans Regular"/>
    </font>
    <font>
      <sz val="12"/>
      <color indexed="8"/>
      <name val="Open Sans Regular"/>
    </font>
    <font>
      <b/>
      <sz val="12"/>
      <color theme="1"/>
      <name val="Open Sans Regular"/>
    </font>
    <font>
      <b/>
      <sz val="12"/>
      <color indexed="8"/>
      <name val="Open Sans 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/>
    <xf numFmtId="17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7" fontId="4" fillId="2" borderId="1" xfId="0" applyNumberFormat="1" applyFont="1" applyFill="1" applyBorder="1" applyAlignment="1" applyProtection="1">
      <alignment horizontal="center" wrapText="1"/>
      <protection locked="0"/>
    </xf>
    <xf numFmtId="9" fontId="3" fillId="0" borderId="0" xfId="1" applyFont="1"/>
    <xf numFmtId="164" fontId="3" fillId="0" borderId="0" xfId="0" applyNumberFormat="1" applyFont="1"/>
    <xf numFmtId="9" fontId="3" fillId="0" borderId="1" xfId="1" applyFont="1" applyBorder="1"/>
    <xf numFmtId="164" fontId="3" fillId="0" borderId="1" xfId="0" applyNumberFormat="1" applyFont="1" applyBorder="1"/>
    <xf numFmtId="1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17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quotePrefix="1" applyFont="1" applyFill="1" applyBorder="1" applyAlignment="1">
      <alignment wrapText="1"/>
    </xf>
    <xf numFmtId="0" fontId="3" fillId="0" borderId="1" xfId="0" quotePrefix="1" applyFont="1" applyBorder="1" applyAlignment="1">
      <alignment wrapText="1"/>
    </xf>
    <xf numFmtId="0" fontId="3" fillId="0" borderId="1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B9475-79CB-E54D-8C67-E4481A47104E}">
  <dimension ref="A1:H66"/>
  <sheetViews>
    <sheetView tabSelected="1" zoomScale="130" zoomScaleNormal="130" workbookViewId="0">
      <selection activeCell="C53" sqref="C53"/>
    </sheetView>
  </sheetViews>
  <sheetFormatPr baseColWidth="10" defaultRowHeight="16"/>
  <cols>
    <col min="1" max="1" width="23.83203125" customWidth="1"/>
    <col min="2" max="2" width="29" bestFit="1" customWidth="1"/>
    <col min="3" max="3" width="54.5" customWidth="1"/>
    <col min="4" max="4" width="17.83203125" customWidth="1"/>
    <col min="5" max="5" width="20.83203125" customWidth="1"/>
    <col min="6" max="6" width="14.33203125" customWidth="1"/>
  </cols>
  <sheetData>
    <row r="1" spans="1:8" ht="100">
      <c r="A1" s="2"/>
      <c r="B1" s="2"/>
      <c r="C1" s="22" t="s">
        <v>77</v>
      </c>
      <c r="D1" s="23" t="s">
        <v>76</v>
      </c>
      <c r="E1" s="24"/>
      <c r="F1" s="24"/>
      <c r="G1" s="24"/>
      <c r="H1" s="25"/>
    </row>
    <row r="2" spans="1:8" ht="40">
      <c r="A2" s="2"/>
      <c r="B2" s="2"/>
      <c r="C2" s="12" t="s">
        <v>60</v>
      </c>
      <c r="D2" s="18" t="s">
        <v>61</v>
      </c>
      <c r="E2" s="18" t="s">
        <v>62</v>
      </c>
      <c r="F2" s="18" t="s">
        <v>63</v>
      </c>
      <c r="G2" s="18" t="s">
        <v>64</v>
      </c>
      <c r="H2" s="18" t="s">
        <v>48</v>
      </c>
    </row>
    <row r="3" spans="1:8" ht="200">
      <c r="A3" s="18" t="s">
        <v>0</v>
      </c>
      <c r="B3" s="18" t="s">
        <v>1</v>
      </c>
      <c r="C3" s="13" t="s">
        <v>9</v>
      </c>
      <c r="D3" s="4" t="s">
        <v>2</v>
      </c>
      <c r="E3" s="4" t="s">
        <v>44</v>
      </c>
      <c r="F3" s="4" t="s">
        <v>3</v>
      </c>
      <c r="G3" s="4" t="s">
        <v>15</v>
      </c>
      <c r="H3" s="4" t="s">
        <v>65</v>
      </c>
    </row>
    <row r="4" spans="1:8" ht="20">
      <c r="A4" s="6" t="s">
        <v>78</v>
      </c>
      <c r="B4" s="7" t="s">
        <v>82</v>
      </c>
      <c r="C4" s="7" t="s">
        <v>4</v>
      </c>
      <c r="D4" s="6"/>
      <c r="E4" s="6">
        <v>8</v>
      </c>
      <c r="F4" s="6"/>
      <c r="G4" s="6"/>
      <c r="H4" s="6"/>
    </row>
    <row r="5" spans="1:8" ht="40">
      <c r="A5" s="6" t="s">
        <v>78</v>
      </c>
      <c r="B5" s="7" t="s">
        <v>84</v>
      </c>
      <c r="C5" s="7" t="s">
        <v>43</v>
      </c>
      <c r="D5" s="6">
        <v>1</v>
      </c>
      <c r="E5" s="6">
        <v>1</v>
      </c>
      <c r="F5" s="6"/>
      <c r="G5" s="6"/>
      <c r="H5" s="6"/>
    </row>
    <row r="6" spans="1:8" ht="40">
      <c r="A6" s="6" t="s">
        <v>78</v>
      </c>
      <c r="B6" s="29"/>
      <c r="C6" s="7" t="s">
        <v>41</v>
      </c>
      <c r="D6" s="6">
        <v>0.2</v>
      </c>
      <c r="E6" s="6">
        <v>0.5</v>
      </c>
      <c r="F6" s="6"/>
      <c r="G6" s="6"/>
      <c r="H6" s="6"/>
    </row>
    <row r="7" spans="1:8" ht="19">
      <c r="A7" s="6" t="s">
        <v>78</v>
      </c>
      <c r="B7" s="30"/>
      <c r="C7" s="7"/>
      <c r="D7" s="6"/>
      <c r="E7" s="6"/>
      <c r="F7" s="6"/>
      <c r="G7" s="6"/>
      <c r="H7" s="6"/>
    </row>
    <row r="8" spans="1:8" ht="40">
      <c r="A8" s="6" t="s">
        <v>78</v>
      </c>
      <c r="B8" s="30" t="s">
        <v>98</v>
      </c>
      <c r="C8" s="7" t="s">
        <v>81</v>
      </c>
      <c r="D8" s="6"/>
      <c r="E8" s="6">
        <v>8</v>
      </c>
      <c r="F8" s="6"/>
      <c r="G8" s="6"/>
      <c r="H8" s="6"/>
    </row>
    <row r="9" spans="1:8" ht="60">
      <c r="A9" s="6" t="s">
        <v>78</v>
      </c>
      <c r="B9" s="30" t="s">
        <v>96</v>
      </c>
      <c r="C9" s="7" t="s">
        <v>83</v>
      </c>
      <c r="D9" s="6">
        <v>5</v>
      </c>
      <c r="E9" s="6">
        <v>5</v>
      </c>
      <c r="F9" s="6">
        <v>1</v>
      </c>
      <c r="G9" s="6"/>
      <c r="H9" s="6"/>
    </row>
    <row r="10" spans="1:8" ht="20">
      <c r="A10" s="6" t="s">
        <v>78</v>
      </c>
      <c r="B10" s="30" t="s">
        <v>79</v>
      </c>
      <c r="C10" s="7" t="s">
        <v>5</v>
      </c>
      <c r="D10" s="6">
        <v>2</v>
      </c>
      <c r="E10" s="6">
        <v>5</v>
      </c>
      <c r="F10" s="6">
        <v>0.5</v>
      </c>
      <c r="G10" s="6"/>
      <c r="H10" s="6"/>
    </row>
    <row r="11" spans="1:8" ht="20">
      <c r="A11" s="6" t="s">
        <v>78</v>
      </c>
      <c r="B11" s="30" t="s">
        <v>128</v>
      </c>
      <c r="C11" s="7" t="s">
        <v>6</v>
      </c>
      <c r="D11" s="6">
        <v>3</v>
      </c>
      <c r="E11" s="6">
        <v>4</v>
      </c>
      <c r="F11" s="6">
        <v>0.5</v>
      </c>
      <c r="G11" s="6"/>
      <c r="H11" s="6"/>
    </row>
    <row r="12" spans="1:8" ht="40">
      <c r="A12" s="6" t="s">
        <v>78</v>
      </c>
      <c r="B12" s="30" t="s">
        <v>97</v>
      </c>
      <c r="C12" s="7" t="s">
        <v>50</v>
      </c>
      <c r="D12" s="6">
        <v>5</v>
      </c>
      <c r="E12" s="6">
        <v>15</v>
      </c>
      <c r="F12" s="6">
        <v>0.5</v>
      </c>
      <c r="G12" s="6"/>
      <c r="H12" s="6"/>
    </row>
    <row r="13" spans="1:8" ht="20">
      <c r="A13" s="6" t="s">
        <v>78</v>
      </c>
      <c r="B13" s="7"/>
      <c r="C13" s="7" t="s">
        <v>7</v>
      </c>
      <c r="D13" s="6">
        <v>0.2</v>
      </c>
      <c r="E13" s="6"/>
      <c r="F13" s="6"/>
      <c r="G13" s="6"/>
      <c r="H13" s="6"/>
    </row>
    <row r="14" spans="1:8" ht="20">
      <c r="A14" s="6" t="s">
        <v>78</v>
      </c>
      <c r="B14" s="30" t="s">
        <v>80</v>
      </c>
      <c r="C14" s="7" t="s">
        <v>8</v>
      </c>
      <c r="D14" s="6">
        <v>0.1</v>
      </c>
      <c r="E14" s="6">
        <v>3</v>
      </c>
      <c r="F14" s="6"/>
      <c r="G14" s="6"/>
      <c r="H14" s="6"/>
    </row>
    <row r="15" spans="1:8" ht="40">
      <c r="A15" s="6" t="s">
        <v>78</v>
      </c>
      <c r="B15" s="30" t="s">
        <v>93</v>
      </c>
      <c r="C15" s="7" t="s">
        <v>13</v>
      </c>
      <c r="D15" s="6"/>
      <c r="E15" s="6">
        <v>5</v>
      </c>
      <c r="F15" s="6"/>
      <c r="G15" s="6"/>
      <c r="H15" s="6"/>
    </row>
    <row r="16" spans="1:8" ht="20">
      <c r="A16" s="6" t="s">
        <v>78</v>
      </c>
      <c r="B16" s="30" t="s">
        <v>91</v>
      </c>
      <c r="C16" s="7" t="s">
        <v>90</v>
      </c>
      <c r="D16" s="6">
        <v>1</v>
      </c>
      <c r="E16" s="6">
        <v>0.2</v>
      </c>
      <c r="F16" s="6"/>
      <c r="G16" s="6"/>
      <c r="H16" s="6"/>
    </row>
    <row r="17" spans="1:8" ht="20">
      <c r="A17" s="6" t="s">
        <v>78</v>
      </c>
      <c r="B17" s="30" t="s">
        <v>86</v>
      </c>
      <c r="C17" s="7" t="s">
        <v>11</v>
      </c>
      <c r="D17" s="8"/>
      <c r="E17" s="8"/>
      <c r="F17" s="8"/>
      <c r="G17" s="6"/>
      <c r="H17" s="6"/>
    </row>
    <row r="18" spans="1:8" ht="20">
      <c r="A18" s="6" t="s">
        <v>78</v>
      </c>
      <c r="B18" s="30" t="s">
        <v>87</v>
      </c>
      <c r="C18" s="7" t="s">
        <v>10</v>
      </c>
      <c r="D18" s="6">
        <v>1</v>
      </c>
      <c r="E18" s="6">
        <v>3</v>
      </c>
      <c r="F18" s="6">
        <v>0.2</v>
      </c>
      <c r="G18" s="6"/>
      <c r="H18" s="6"/>
    </row>
    <row r="19" spans="1:8" ht="40">
      <c r="A19" s="6" t="s">
        <v>78</v>
      </c>
      <c r="B19" s="30" t="s">
        <v>94</v>
      </c>
      <c r="C19" s="7" t="s">
        <v>45</v>
      </c>
      <c r="D19" s="6">
        <v>1</v>
      </c>
      <c r="E19" s="6">
        <v>20</v>
      </c>
      <c r="F19" s="6">
        <v>4</v>
      </c>
      <c r="G19" s="6"/>
      <c r="H19" s="6"/>
    </row>
    <row r="20" spans="1:8" ht="20">
      <c r="A20" s="6" t="s">
        <v>78</v>
      </c>
      <c r="B20" s="30" t="s">
        <v>88</v>
      </c>
      <c r="C20" s="7" t="s">
        <v>12</v>
      </c>
      <c r="D20" s="6">
        <v>0.2</v>
      </c>
      <c r="E20" s="6">
        <v>10</v>
      </c>
      <c r="F20" s="6"/>
      <c r="G20" s="6"/>
      <c r="H20" s="6"/>
    </row>
    <row r="21" spans="1:8" ht="20">
      <c r="A21" s="6" t="s">
        <v>78</v>
      </c>
      <c r="B21" s="30" t="s">
        <v>126</v>
      </c>
      <c r="C21" s="7" t="s">
        <v>14</v>
      </c>
      <c r="D21" s="6">
        <v>0.1</v>
      </c>
      <c r="E21" s="6">
        <v>3</v>
      </c>
      <c r="F21" s="6"/>
      <c r="G21" s="6"/>
      <c r="H21" s="6"/>
    </row>
    <row r="22" spans="1:8" ht="40">
      <c r="A22" s="6" t="s">
        <v>78</v>
      </c>
      <c r="B22" s="30" t="s">
        <v>89</v>
      </c>
      <c r="C22" s="7" t="s">
        <v>85</v>
      </c>
      <c r="D22" s="6">
        <v>2</v>
      </c>
      <c r="E22" s="6">
        <v>2</v>
      </c>
      <c r="F22" s="6"/>
      <c r="G22" s="6"/>
      <c r="H22" s="6"/>
    </row>
    <row r="23" spans="1:8" ht="60">
      <c r="A23" s="6" t="s">
        <v>78</v>
      </c>
      <c r="B23" s="30" t="s">
        <v>92</v>
      </c>
      <c r="C23" s="7" t="s">
        <v>42</v>
      </c>
      <c r="D23" s="6">
        <v>2</v>
      </c>
      <c r="E23" s="6">
        <v>3</v>
      </c>
      <c r="F23" s="6">
        <v>0.1</v>
      </c>
      <c r="G23" s="6"/>
      <c r="H23" s="6"/>
    </row>
    <row r="24" spans="1:8" ht="40">
      <c r="A24" s="6" t="s">
        <v>78</v>
      </c>
      <c r="B24" s="30" t="s">
        <v>95</v>
      </c>
      <c r="C24" s="7" t="s">
        <v>46</v>
      </c>
      <c r="D24" s="6">
        <v>1</v>
      </c>
      <c r="E24" s="6">
        <v>3</v>
      </c>
      <c r="F24" s="6">
        <v>0.3</v>
      </c>
      <c r="G24" s="6"/>
      <c r="H24" s="6"/>
    </row>
    <row r="25" spans="1:8" ht="20">
      <c r="A25" s="6" t="s">
        <v>78</v>
      </c>
      <c r="B25" s="30" t="s">
        <v>99</v>
      </c>
      <c r="C25" s="7" t="s">
        <v>16</v>
      </c>
      <c r="D25" s="6"/>
      <c r="E25" s="6"/>
      <c r="F25" s="6"/>
      <c r="G25" s="6">
        <v>1</v>
      </c>
      <c r="H25" s="6"/>
    </row>
    <row r="26" spans="1:8" ht="80">
      <c r="A26" s="6" t="s">
        <v>78</v>
      </c>
      <c r="B26" s="30" t="s">
        <v>129</v>
      </c>
      <c r="C26" s="7" t="s">
        <v>24</v>
      </c>
      <c r="D26" s="6">
        <v>5</v>
      </c>
      <c r="E26" s="6">
        <v>10</v>
      </c>
      <c r="F26" s="6">
        <v>0.5</v>
      </c>
      <c r="G26" s="6"/>
      <c r="H26" s="6"/>
    </row>
    <row r="27" spans="1:8" ht="20">
      <c r="A27" s="6" t="s">
        <v>78</v>
      </c>
      <c r="B27" s="30" t="s">
        <v>100</v>
      </c>
      <c r="C27" s="7" t="s">
        <v>17</v>
      </c>
      <c r="D27" s="6">
        <v>2</v>
      </c>
      <c r="E27" s="6">
        <v>4</v>
      </c>
      <c r="F27" s="6">
        <v>0.5</v>
      </c>
      <c r="G27" s="6"/>
      <c r="H27" s="6"/>
    </row>
    <row r="28" spans="1:8" ht="20">
      <c r="A28" s="6" t="s">
        <v>78</v>
      </c>
      <c r="B28" s="30" t="s">
        <v>101</v>
      </c>
      <c r="C28" s="7" t="s">
        <v>18</v>
      </c>
      <c r="D28" s="6">
        <v>1</v>
      </c>
      <c r="E28" s="6">
        <v>3</v>
      </c>
      <c r="F28" s="6">
        <v>1</v>
      </c>
      <c r="G28" s="6"/>
      <c r="H28" s="6"/>
    </row>
    <row r="29" spans="1:8" ht="40">
      <c r="A29" s="6" t="s">
        <v>78</v>
      </c>
      <c r="B29" s="7" t="s">
        <v>102</v>
      </c>
      <c r="C29" s="7" t="s">
        <v>30</v>
      </c>
      <c r="D29" s="6">
        <v>0.5</v>
      </c>
      <c r="E29" s="6">
        <v>5</v>
      </c>
      <c r="F29" s="6">
        <v>2</v>
      </c>
      <c r="G29" s="6"/>
      <c r="H29" s="6"/>
    </row>
    <row r="30" spans="1:8" ht="20">
      <c r="A30" s="6" t="s">
        <v>78</v>
      </c>
      <c r="B30" s="30" t="s">
        <v>103</v>
      </c>
      <c r="C30" s="7" t="s">
        <v>19</v>
      </c>
      <c r="D30" s="6">
        <v>0.3</v>
      </c>
      <c r="E30" s="6">
        <v>3</v>
      </c>
      <c r="F30" s="6">
        <v>0.1</v>
      </c>
      <c r="G30" s="6"/>
      <c r="H30" s="6"/>
    </row>
    <row r="31" spans="1:8" ht="100">
      <c r="A31" s="6" t="s">
        <v>78</v>
      </c>
      <c r="B31" s="30" t="s">
        <v>105</v>
      </c>
      <c r="C31" s="7" t="s">
        <v>104</v>
      </c>
      <c r="D31" s="6">
        <v>7</v>
      </c>
      <c r="E31" s="6">
        <v>10</v>
      </c>
      <c r="F31" s="6">
        <v>7</v>
      </c>
      <c r="G31" s="6"/>
      <c r="H31" s="6"/>
    </row>
    <row r="32" spans="1:8" ht="19">
      <c r="A32" s="6" t="s">
        <v>78</v>
      </c>
      <c r="B32" s="30"/>
      <c r="C32" s="7"/>
      <c r="D32" s="6"/>
      <c r="E32" s="6"/>
      <c r="F32" s="6"/>
      <c r="G32" s="6"/>
      <c r="H32" s="6"/>
    </row>
    <row r="33" spans="1:8" ht="19">
      <c r="A33" s="6" t="s">
        <v>78</v>
      </c>
      <c r="B33" s="30"/>
      <c r="C33" s="7"/>
      <c r="D33" s="6"/>
      <c r="E33" s="6"/>
      <c r="F33" s="6"/>
      <c r="G33" s="6"/>
      <c r="H33" s="6"/>
    </row>
    <row r="34" spans="1:8" ht="20">
      <c r="A34" s="6" t="s">
        <v>78</v>
      </c>
      <c r="B34" s="30" t="s">
        <v>107</v>
      </c>
      <c r="C34" s="7" t="s">
        <v>20</v>
      </c>
      <c r="D34" s="6"/>
      <c r="E34" s="6">
        <v>2</v>
      </c>
      <c r="F34" s="6"/>
      <c r="G34" s="6">
        <v>0.5</v>
      </c>
      <c r="H34" s="6"/>
    </row>
    <row r="35" spans="1:8" ht="20">
      <c r="A35" s="6" t="s">
        <v>78</v>
      </c>
      <c r="B35" s="30" t="s">
        <v>108</v>
      </c>
      <c r="C35" s="7" t="s">
        <v>21</v>
      </c>
      <c r="D35" s="6">
        <v>1</v>
      </c>
      <c r="E35" s="6">
        <v>3</v>
      </c>
      <c r="F35" s="6">
        <v>3</v>
      </c>
      <c r="G35" s="6"/>
      <c r="H35" s="6"/>
    </row>
    <row r="36" spans="1:8" ht="20">
      <c r="A36" s="6" t="s">
        <v>78</v>
      </c>
      <c r="B36" s="30" t="s">
        <v>109</v>
      </c>
      <c r="C36" s="7" t="s">
        <v>22</v>
      </c>
      <c r="D36" s="6"/>
      <c r="E36" s="6">
        <v>0.3</v>
      </c>
      <c r="F36" s="6">
        <v>0.1</v>
      </c>
      <c r="G36" s="6"/>
      <c r="H36" s="6"/>
    </row>
    <row r="37" spans="1:8" ht="20">
      <c r="A37" s="6" t="s">
        <v>78</v>
      </c>
      <c r="B37" s="30" t="s">
        <v>110</v>
      </c>
      <c r="C37" s="7" t="s">
        <v>23</v>
      </c>
      <c r="D37" s="6"/>
      <c r="E37" s="6">
        <v>0.3</v>
      </c>
      <c r="F37" s="6">
        <v>0.1</v>
      </c>
      <c r="G37" s="6"/>
      <c r="H37" s="6"/>
    </row>
    <row r="38" spans="1:8" ht="40">
      <c r="A38" s="6" t="s">
        <v>78</v>
      </c>
      <c r="B38" s="30" t="s">
        <v>111</v>
      </c>
      <c r="C38" s="7" t="s">
        <v>25</v>
      </c>
      <c r="D38" s="6">
        <v>0.1</v>
      </c>
      <c r="E38" s="6">
        <v>0.3</v>
      </c>
      <c r="F38" s="6">
        <v>0.1</v>
      </c>
      <c r="G38" s="6"/>
      <c r="H38" s="6"/>
    </row>
    <row r="39" spans="1:8" ht="20">
      <c r="A39" s="6" t="s">
        <v>78</v>
      </c>
      <c r="B39" s="30" t="s">
        <v>112</v>
      </c>
      <c r="C39" s="7" t="s">
        <v>26</v>
      </c>
      <c r="D39" s="6"/>
      <c r="E39" s="6">
        <v>0.2</v>
      </c>
      <c r="F39" s="6">
        <v>0.1</v>
      </c>
      <c r="G39" s="6"/>
      <c r="H39" s="6"/>
    </row>
    <row r="40" spans="1:8" ht="60">
      <c r="A40" s="30" t="s">
        <v>113</v>
      </c>
      <c r="B40" s="30" t="s">
        <v>130</v>
      </c>
      <c r="C40" s="7" t="s">
        <v>122</v>
      </c>
      <c r="D40" s="6">
        <v>0.5</v>
      </c>
      <c r="E40" s="31">
        <v>5</v>
      </c>
      <c r="F40" s="31">
        <v>3</v>
      </c>
      <c r="G40" s="6"/>
      <c r="H40" s="6"/>
    </row>
    <row r="41" spans="1:8" ht="40">
      <c r="A41" s="6" t="s">
        <v>78</v>
      </c>
      <c r="B41" s="30" t="s">
        <v>114</v>
      </c>
      <c r="C41" s="7" t="s">
        <v>27</v>
      </c>
      <c r="D41" s="6">
        <v>1</v>
      </c>
      <c r="E41" s="6">
        <v>4</v>
      </c>
      <c r="F41" s="6">
        <v>1</v>
      </c>
      <c r="G41" s="6"/>
      <c r="H41" s="6"/>
    </row>
    <row r="42" spans="1:8" ht="20">
      <c r="A42" s="6" t="s">
        <v>78</v>
      </c>
      <c r="B42" s="30" t="s">
        <v>115</v>
      </c>
      <c r="C42" s="7" t="s">
        <v>28</v>
      </c>
      <c r="D42" s="6">
        <v>0.2</v>
      </c>
      <c r="E42" s="6">
        <v>0.2</v>
      </c>
      <c r="F42" s="6"/>
      <c r="G42" s="6"/>
      <c r="H42" s="6"/>
    </row>
    <row r="43" spans="1:8" ht="40">
      <c r="A43" s="6" t="s">
        <v>78</v>
      </c>
      <c r="B43" s="30" t="s">
        <v>116</v>
      </c>
      <c r="C43" s="7" t="s">
        <v>29</v>
      </c>
      <c r="D43" s="6">
        <v>1</v>
      </c>
      <c r="E43" s="6">
        <v>4</v>
      </c>
      <c r="F43" s="6">
        <v>0.5</v>
      </c>
      <c r="G43" s="6"/>
      <c r="H43" s="6"/>
    </row>
    <row r="44" spans="1:8" ht="20">
      <c r="A44" s="6" t="s">
        <v>78</v>
      </c>
      <c r="B44" s="30" t="s">
        <v>117</v>
      </c>
      <c r="C44" s="7" t="s">
        <v>31</v>
      </c>
      <c r="D44" s="6">
        <v>0.2</v>
      </c>
      <c r="E44" s="6">
        <v>1</v>
      </c>
      <c r="F44" s="6"/>
      <c r="G44" s="6"/>
      <c r="H44" s="6"/>
    </row>
    <row r="45" spans="1:8" ht="40">
      <c r="A45" s="6" t="s">
        <v>78</v>
      </c>
      <c r="B45" s="30" t="s">
        <v>118</v>
      </c>
      <c r="C45" s="7" t="s">
        <v>32</v>
      </c>
      <c r="D45" s="6">
        <v>0.2</v>
      </c>
      <c r="E45" s="6">
        <v>2</v>
      </c>
      <c r="F45" s="6">
        <v>0.1</v>
      </c>
      <c r="G45" s="6"/>
      <c r="H45" s="6"/>
    </row>
    <row r="46" spans="1:8" ht="20">
      <c r="A46" s="6" t="s">
        <v>78</v>
      </c>
      <c r="B46" s="30" t="s">
        <v>119</v>
      </c>
      <c r="C46" s="7" t="s">
        <v>33</v>
      </c>
      <c r="D46" s="6">
        <v>0.1</v>
      </c>
      <c r="E46" s="6">
        <v>0.5</v>
      </c>
      <c r="F46" s="6">
        <v>0.1</v>
      </c>
      <c r="G46" s="6"/>
      <c r="H46" s="6"/>
    </row>
    <row r="47" spans="1:8" ht="20">
      <c r="A47" s="6" t="s">
        <v>78</v>
      </c>
      <c r="B47" s="30" t="s">
        <v>120</v>
      </c>
      <c r="C47" s="7" t="s">
        <v>34</v>
      </c>
      <c r="D47" s="6">
        <v>0.1</v>
      </c>
      <c r="E47" s="6">
        <v>0.2</v>
      </c>
      <c r="F47" s="6">
        <v>0.1</v>
      </c>
      <c r="G47" s="6"/>
      <c r="H47" s="6"/>
    </row>
    <row r="48" spans="1:8" ht="20">
      <c r="A48" s="6" t="s">
        <v>78</v>
      </c>
      <c r="B48" s="30" t="s">
        <v>121</v>
      </c>
      <c r="C48" s="7" t="s">
        <v>35</v>
      </c>
      <c r="D48" s="6">
        <v>0.2</v>
      </c>
      <c r="E48" s="6">
        <v>3</v>
      </c>
      <c r="F48" s="6">
        <v>0.5</v>
      </c>
      <c r="G48" s="6"/>
      <c r="H48" s="6"/>
    </row>
    <row r="49" spans="1:8" ht="20">
      <c r="A49" s="6" t="s">
        <v>78</v>
      </c>
      <c r="B49" s="30" t="s">
        <v>123</v>
      </c>
      <c r="C49" s="7" t="s">
        <v>36</v>
      </c>
      <c r="D49" s="6">
        <v>0.1</v>
      </c>
      <c r="E49" s="6">
        <v>0.2</v>
      </c>
      <c r="F49" s="6">
        <v>0.1</v>
      </c>
      <c r="G49" s="6"/>
      <c r="H49" s="6"/>
    </row>
    <row r="50" spans="1:8" ht="20">
      <c r="A50" s="6" t="s">
        <v>78</v>
      </c>
      <c r="B50" s="30" t="s">
        <v>124</v>
      </c>
      <c r="C50" s="7" t="s">
        <v>37</v>
      </c>
      <c r="D50" s="6">
        <v>0.2</v>
      </c>
      <c r="E50" s="6">
        <v>1</v>
      </c>
      <c r="F50" s="6">
        <v>0.3</v>
      </c>
      <c r="G50" s="6"/>
      <c r="H50" s="6"/>
    </row>
    <row r="51" spans="1:8" ht="20">
      <c r="A51" s="6" t="s">
        <v>78</v>
      </c>
      <c r="B51" s="30" t="s">
        <v>125</v>
      </c>
      <c r="C51" s="7" t="s">
        <v>38</v>
      </c>
      <c r="D51" s="6">
        <v>0.2</v>
      </c>
      <c r="E51" s="6">
        <v>0.3</v>
      </c>
      <c r="F51" s="6">
        <v>0.1</v>
      </c>
      <c r="G51" s="6"/>
      <c r="H51" s="6"/>
    </row>
    <row r="52" spans="1:8" ht="60">
      <c r="A52" s="6" t="s">
        <v>78</v>
      </c>
      <c r="B52" s="7" t="s">
        <v>106</v>
      </c>
      <c r="C52" s="7" t="s">
        <v>127</v>
      </c>
      <c r="D52" s="6">
        <v>0.5</v>
      </c>
      <c r="E52" s="6">
        <v>3</v>
      </c>
      <c r="F52" s="6">
        <v>12</v>
      </c>
      <c r="G52" s="6"/>
      <c r="H52" s="6"/>
    </row>
    <row r="53" spans="1:8" ht="80">
      <c r="A53" s="7" t="s">
        <v>131</v>
      </c>
      <c r="C53" s="7" t="s">
        <v>132</v>
      </c>
      <c r="D53" s="6">
        <v>0.5</v>
      </c>
      <c r="E53" s="6"/>
      <c r="F53" s="6"/>
      <c r="G53" s="6">
        <v>12</v>
      </c>
      <c r="H53" s="6"/>
    </row>
    <row r="54" spans="1:8" ht="20">
      <c r="A54" s="6"/>
      <c r="B54" s="7"/>
      <c r="C54" s="7" t="s">
        <v>47</v>
      </c>
      <c r="D54" s="6"/>
      <c r="E54" s="6"/>
      <c r="F54" s="6"/>
      <c r="G54" s="6"/>
      <c r="H54" s="6">
        <v>3</v>
      </c>
    </row>
    <row r="55" spans="1:8" ht="40">
      <c r="A55" s="6"/>
      <c r="B55" s="7"/>
      <c r="C55" s="7" t="s">
        <v>49</v>
      </c>
      <c r="D55" s="6"/>
      <c r="E55" s="6">
        <v>3</v>
      </c>
      <c r="F55" s="6"/>
      <c r="G55" s="6"/>
      <c r="H55" s="6"/>
    </row>
    <row r="56" spans="1:8" ht="20">
      <c r="A56" s="2"/>
      <c r="B56" s="2"/>
      <c r="C56" s="10" t="s">
        <v>39</v>
      </c>
      <c r="D56" s="6">
        <f>SUM(D4:D55)</f>
        <v>46.700000000000017</v>
      </c>
      <c r="E56" s="6">
        <f>SUM(E4:E55)</f>
        <v>167.2</v>
      </c>
      <c r="F56" s="6">
        <f>SUM(F4:F55)</f>
        <v>39.400000000000013</v>
      </c>
      <c r="G56" s="6">
        <f>SUM(G4:G55)</f>
        <v>13.5</v>
      </c>
      <c r="H56" s="6">
        <f>SUM(H4:H55)</f>
        <v>3</v>
      </c>
    </row>
    <row r="57" spans="1:8" ht="19">
      <c r="A57" s="2"/>
      <c r="B57" s="2"/>
      <c r="C57" s="3"/>
      <c r="D57" s="2"/>
      <c r="E57" s="2"/>
      <c r="F57" s="2"/>
      <c r="G57" s="2"/>
      <c r="H57" s="2"/>
    </row>
    <row r="58" spans="1:8" ht="20">
      <c r="A58" s="2"/>
      <c r="B58" s="2"/>
      <c r="C58" s="9" t="s">
        <v>40</v>
      </c>
      <c r="D58" s="11">
        <f>SUM(D56:H56)</f>
        <v>269.8</v>
      </c>
      <c r="E58" s="2"/>
      <c r="F58" s="2"/>
      <c r="G58" s="2"/>
      <c r="H58" s="2"/>
    </row>
    <row r="59" spans="1:8">
      <c r="C59" s="1"/>
    </row>
    <row r="60" spans="1:8">
      <c r="C60" s="1"/>
    </row>
    <row r="61" spans="1:8">
      <c r="C61" s="1"/>
    </row>
    <row r="62" spans="1:8">
      <c r="C62" s="1"/>
    </row>
    <row r="63" spans="1:8">
      <c r="C63" s="1"/>
    </row>
    <row r="64" spans="1:8">
      <c r="C64" s="1"/>
    </row>
    <row r="65" spans="3:3">
      <c r="C65" s="1"/>
    </row>
    <row r="66" spans="3:3">
      <c r="C66" s="1"/>
    </row>
  </sheetData>
  <mergeCells count="1">
    <mergeCell ref="D1:H1"/>
  </mergeCells>
  <phoneticPr fontId="2" type="noConversion"/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27529-E630-1341-86BB-7CCFE3FD0937}">
  <dimension ref="A1:R10"/>
  <sheetViews>
    <sheetView zoomScale="130" zoomScaleNormal="130" workbookViewId="0">
      <selection activeCell="B22" sqref="B22"/>
    </sheetView>
  </sheetViews>
  <sheetFormatPr baseColWidth="10" defaultRowHeight="16"/>
  <cols>
    <col min="1" max="1" width="24.1640625" bestFit="1" customWidth="1"/>
    <col min="2" max="2" width="113.83203125" bestFit="1" customWidth="1"/>
    <col min="3" max="3" width="23.1640625" bestFit="1" customWidth="1"/>
    <col min="4" max="4" width="16.1640625" bestFit="1" customWidth="1"/>
    <col min="5" max="5" width="15.6640625" bestFit="1" customWidth="1"/>
    <col min="6" max="6" width="19.5" bestFit="1" customWidth="1"/>
    <col min="7" max="7" width="11.5" bestFit="1" customWidth="1"/>
    <col min="8" max="9" width="11.5" customWidth="1"/>
    <col min="10" max="10" width="18.33203125" bestFit="1" customWidth="1"/>
    <col min="11" max="11" width="14.6640625" bestFit="1" customWidth="1"/>
    <col min="12" max="12" width="16.5" customWidth="1"/>
    <col min="13" max="13" width="17.5" customWidth="1"/>
  </cols>
  <sheetData>
    <row r="1" spans="1:18" ht="80" customHeight="1">
      <c r="L1" s="26" t="s">
        <v>70</v>
      </c>
      <c r="M1" s="27"/>
      <c r="N1" s="27"/>
      <c r="O1" s="27"/>
      <c r="P1" s="27"/>
      <c r="Q1" s="28"/>
    </row>
    <row r="2" spans="1:18" ht="60">
      <c r="A2" s="4" t="s">
        <v>54</v>
      </c>
      <c r="B2" s="4" t="s">
        <v>59</v>
      </c>
      <c r="C2" s="4" t="s">
        <v>51</v>
      </c>
      <c r="D2" s="4" t="s">
        <v>52</v>
      </c>
      <c r="E2" s="4" t="s">
        <v>67</v>
      </c>
      <c r="F2" s="4" t="s">
        <v>68</v>
      </c>
      <c r="G2" s="4" t="s">
        <v>53</v>
      </c>
      <c r="H2" s="4" t="s">
        <v>73</v>
      </c>
      <c r="I2" s="4" t="s">
        <v>75</v>
      </c>
      <c r="J2" s="4" t="s">
        <v>72</v>
      </c>
      <c r="K2" s="4" t="s">
        <v>74</v>
      </c>
      <c r="L2" s="4" t="str">
        <f>'Aufwandschätzung Muster KH'!D2</f>
        <v>Konzeption &amp; Dokumentation</v>
      </c>
      <c r="M2" s="4" t="str">
        <f>'Aufwandschätzung Muster KH'!E2</f>
        <v>Beratung &amp; Unterstützung</v>
      </c>
      <c r="N2" s="4" t="str">
        <f>'Aufwandschätzung Muster KH'!F2</f>
        <v>Kontrolle &amp; Audit</v>
      </c>
      <c r="O2" s="4" t="str">
        <f>'Aufwandschätzung Muster KH'!G2</f>
        <v>KRITIS</v>
      </c>
      <c r="P2" s="4" t="str">
        <f>'Aufwandschätzung Muster KH'!H2</f>
        <v>Sonstiges</v>
      </c>
      <c r="Q2" s="4" t="s">
        <v>71</v>
      </c>
      <c r="R2" s="18" t="s">
        <v>66</v>
      </c>
    </row>
    <row r="3" spans="1:18" ht="19">
      <c r="A3" s="6">
        <v>1</v>
      </c>
      <c r="B3" s="6" t="s">
        <v>55</v>
      </c>
      <c r="C3" s="6">
        <v>50000</v>
      </c>
      <c r="D3" s="6">
        <v>5000</v>
      </c>
      <c r="E3" s="16">
        <f>((C3-30000)/30000+(D3-3000)/3000)/2+1.2</f>
        <v>1.8666666666666667</v>
      </c>
      <c r="F3" s="16">
        <f>IF(E3&lt;0.7,0.7,E3)</f>
        <v>1.8666666666666667</v>
      </c>
      <c r="G3" s="6">
        <v>5</v>
      </c>
      <c r="H3" s="6">
        <v>1</v>
      </c>
      <c r="I3" s="20" t="str">
        <f>IF(H3*30000&lt;=C3,"ja","nein")</f>
        <v>ja</v>
      </c>
      <c r="J3" s="16">
        <f>G3/3+2/3</f>
        <v>2.3333333333333335</v>
      </c>
      <c r="K3" s="16">
        <f>IF(H3&gt;0,1+H3/2,0)</f>
        <v>1.5</v>
      </c>
      <c r="L3" s="17">
        <f>'Aufwandschätzung Muster KH'!D$56*F3*J3</f>
        <v>203.40444444444452</v>
      </c>
      <c r="M3" s="17">
        <f>'Aufwandschätzung Muster KH'!E$56*F3</f>
        <v>312.10666666666663</v>
      </c>
      <c r="N3" s="17">
        <f>'Aufwandschätzung Muster KH'!F$56*(E3+K3)/2</f>
        <v>66.323333333333352</v>
      </c>
      <c r="O3" s="17">
        <f>'Aufwandschätzung Muster KH'!G$56*K3</f>
        <v>20.25</v>
      </c>
      <c r="P3" s="17">
        <f>'Aufwandschätzung Muster KH'!H$56*F3+K3*2</f>
        <v>8.6</v>
      </c>
      <c r="Q3" s="17">
        <f>SUM(L3:P3)</f>
        <v>610.68444444444458</v>
      </c>
      <c r="R3" s="19">
        <f>Q3/252</f>
        <v>2.4233509700176374</v>
      </c>
    </row>
    <row r="4" spans="1:18" ht="19">
      <c r="A4" s="6">
        <v>2</v>
      </c>
      <c r="B4" s="6" t="s">
        <v>56</v>
      </c>
      <c r="C4" s="6">
        <v>30000</v>
      </c>
      <c r="D4" s="6">
        <v>3000</v>
      </c>
      <c r="E4" s="16">
        <f>((C4-30000)/30000+(D4-3000)/3000)/2+1.2</f>
        <v>1.2</v>
      </c>
      <c r="F4" s="16">
        <f t="shared" ref="F4:F6" si="0">IF(E4&lt;0.7,0.7,E4)</f>
        <v>1.2</v>
      </c>
      <c r="G4" s="6">
        <v>2</v>
      </c>
      <c r="H4" s="6">
        <v>1</v>
      </c>
      <c r="I4" s="20" t="str">
        <f>IF(H4*30000&lt;=C4,"ja","nein")</f>
        <v>ja</v>
      </c>
      <c r="J4" s="16">
        <f>G4/3+2/3</f>
        <v>1.3333333333333333</v>
      </c>
      <c r="K4" s="16">
        <f>IF(H4&gt;0,1+H4/2,0)</f>
        <v>1.5</v>
      </c>
      <c r="L4" s="17">
        <f>'Aufwandschätzung Muster KH'!D$56*F4*J4</f>
        <v>74.720000000000027</v>
      </c>
      <c r="M4" s="17">
        <f>'Aufwandschätzung Muster KH'!E$56*F4</f>
        <v>200.64</v>
      </c>
      <c r="N4" s="17">
        <f>'Aufwandschätzung Muster KH'!F$56*(E4+K4)/2</f>
        <v>53.190000000000019</v>
      </c>
      <c r="O4" s="17">
        <f>'Aufwandschätzung Muster KH'!G$56*K4</f>
        <v>20.25</v>
      </c>
      <c r="P4" s="17">
        <f>'Aufwandschätzung Muster KH'!H$56*F4+K4*2</f>
        <v>6.6</v>
      </c>
      <c r="Q4" s="17">
        <f>SUM(L4:P4)</f>
        <v>355.40000000000003</v>
      </c>
      <c r="R4" s="19">
        <f>Q4/252</f>
        <v>1.4103174603174604</v>
      </c>
    </row>
    <row r="5" spans="1:18" ht="19">
      <c r="A5" s="6">
        <v>3</v>
      </c>
      <c r="B5" s="6" t="s">
        <v>57</v>
      </c>
      <c r="C5" s="6">
        <v>20000</v>
      </c>
      <c r="D5" s="6">
        <v>1800</v>
      </c>
      <c r="E5" s="16">
        <f>((C5-30000)/30000+(D5-3000)/3000)/2+1.2</f>
        <v>0.83333333333333326</v>
      </c>
      <c r="F5" s="16">
        <f t="shared" si="0"/>
        <v>0.83333333333333326</v>
      </c>
      <c r="G5" s="6">
        <v>2</v>
      </c>
      <c r="H5" s="6">
        <v>0</v>
      </c>
      <c r="I5" s="20" t="str">
        <f>IF(H5*30000&lt;=C5,"ja","nein")</f>
        <v>ja</v>
      </c>
      <c r="J5" s="16">
        <f>G5/3+2/3</f>
        <v>1.3333333333333333</v>
      </c>
      <c r="K5" s="16">
        <f>IF(H5&gt;0,1+H5/2,0)</f>
        <v>0</v>
      </c>
      <c r="L5" s="17">
        <f>'Aufwandschätzung Muster KH'!D$56*F5*J5</f>
        <v>51.8888888888889</v>
      </c>
      <c r="M5" s="17">
        <f>'Aufwandschätzung Muster KH'!E$56*F5</f>
        <v>139.33333333333331</v>
      </c>
      <c r="N5" s="17">
        <f>'Aufwandschätzung Muster KH'!F$56*(E5+K5)/2</f>
        <v>16.416666666666671</v>
      </c>
      <c r="O5" s="17">
        <f>'Aufwandschätzung Muster KH'!G$56*K5</f>
        <v>0</v>
      </c>
      <c r="P5" s="17">
        <f>'Aufwandschätzung Muster KH'!H$56*F5+K5*2</f>
        <v>2.5</v>
      </c>
      <c r="Q5" s="17">
        <f>SUM(L5:P5)</f>
        <v>210.13888888888891</v>
      </c>
      <c r="R5" s="19">
        <f>Q5/252</f>
        <v>0.8338844797178131</v>
      </c>
    </row>
    <row r="6" spans="1:18" ht="19">
      <c r="A6" s="6">
        <v>4</v>
      </c>
      <c r="B6" s="6" t="s">
        <v>58</v>
      </c>
      <c r="C6" s="6">
        <v>10000</v>
      </c>
      <c r="D6" s="6">
        <v>950</v>
      </c>
      <c r="E6" s="16">
        <f>((C6-30000)/30000+(D6-3000)/3000)/2+1.2</f>
        <v>0.52499999999999991</v>
      </c>
      <c r="F6" s="16">
        <f t="shared" si="0"/>
        <v>0.7</v>
      </c>
      <c r="G6" s="6">
        <v>1</v>
      </c>
      <c r="H6" s="6">
        <v>0</v>
      </c>
      <c r="I6" s="20" t="str">
        <f>IF(H6*30000&lt;=C6,"ja","nein")</f>
        <v>ja</v>
      </c>
      <c r="J6" s="16">
        <f>G6/3+2/3</f>
        <v>1</v>
      </c>
      <c r="K6" s="16">
        <f>IF(H6&gt;0,1+H6/2,0)</f>
        <v>0</v>
      </c>
      <c r="L6" s="17">
        <f>'Aufwandschätzung Muster KH'!D$56*F6*J6</f>
        <v>32.690000000000012</v>
      </c>
      <c r="M6" s="17">
        <f>'Aufwandschätzung Muster KH'!E$56*F6</f>
        <v>117.03999999999998</v>
      </c>
      <c r="N6" s="17">
        <f>'Aufwandschätzung Muster KH'!F$56*(E6+K6)/2</f>
        <v>10.342500000000001</v>
      </c>
      <c r="O6" s="17">
        <f>'Aufwandschätzung Muster KH'!G$56*K6</f>
        <v>0</v>
      </c>
      <c r="P6" s="17">
        <f>'Aufwandschätzung Muster KH'!H$56*F6+K6*2</f>
        <v>2.0999999999999996</v>
      </c>
      <c r="Q6" s="17">
        <f>SUM(L6:P6)</f>
        <v>162.17249999999999</v>
      </c>
      <c r="R6" s="19">
        <f>Q6/252</f>
        <v>0.64354166666666657</v>
      </c>
    </row>
    <row r="7" spans="1:18" ht="19">
      <c r="A7" s="2"/>
      <c r="B7" s="2"/>
      <c r="C7" s="2"/>
      <c r="D7" s="2"/>
      <c r="E7" s="14"/>
      <c r="F7" s="14"/>
      <c r="G7" s="2"/>
      <c r="H7" s="2"/>
      <c r="I7" s="5"/>
      <c r="J7" s="14"/>
      <c r="K7" s="14"/>
      <c r="L7" s="15"/>
      <c r="M7" s="15"/>
      <c r="N7" s="15"/>
      <c r="O7" s="15"/>
      <c r="P7" s="15"/>
      <c r="Q7" s="15"/>
      <c r="R7" s="15"/>
    </row>
    <row r="8" spans="1:18" ht="19">
      <c r="A8" s="2"/>
      <c r="B8" s="2"/>
      <c r="C8" s="2"/>
      <c r="D8" s="2"/>
      <c r="E8" s="14"/>
      <c r="F8" s="14"/>
      <c r="G8" s="2"/>
      <c r="H8" s="2"/>
      <c r="I8" s="5"/>
      <c r="J8" s="14"/>
      <c r="K8" s="14"/>
      <c r="L8" s="15"/>
      <c r="M8" s="15"/>
      <c r="N8" s="15"/>
      <c r="O8" s="15"/>
      <c r="P8" s="15"/>
      <c r="Q8" s="15"/>
      <c r="R8" s="15"/>
    </row>
    <row r="9" spans="1:18" ht="19">
      <c r="A9" s="2"/>
      <c r="B9" s="6" t="s">
        <v>69</v>
      </c>
      <c r="C9" s="21">
        <v>2500</v>
      </c>
      <c r="D9" s="21">
        <v>200</v>
      </c>
      <c r="E9" s="16">
        <f>((C9-30000)/30000+(D9-3000)/3000)/2+1.2</f>
        <v>0.27499999999999991</v>
      </c>
      <c r="F9" s="16">
        <f t="shared" ref="F9:F10" si="1">IF(E9&lt;0.7,0.7,E9)</f>
        <v>0.7</v>
      </c>
      <c r="G9" s="21">
        <v>1</v>
      </c>
      <c r="H9" s="21">
        <v>0</v>
      </c>
      <c r="I9" s="20" t="str">
        <f>IF(H9*30000&lt;=C9,"ja","nein")</f>
        <v>ja</v>
      </c>
      <c r="J9" s="16">
        <f>G9/3+2/3</f>
        <v>1</v>
      </c>
      <c r="K9" s="16">
        <f>IF(H9&gt;0,1+H9/2,0)</f>
        <v>0</v>
      </c>
      <c r="L9" s="17">
        <f>'Aufwandschätzung Muster KH'!D$56*F9*J9</f>
        <v>32.690000000000012</v>
      </c>
      <c r="M9" s="17">
        <f>'Aufwandschätzung Muster KH'!E$56*F9</f>
        <v>117.03999999999998</v>
      </c>
      <c r="N9" s="17">
        <f>'Aufwandschätzung Muster KH'!F$56*(E9+K9)/2</f>
        <v>5.4175000000000004</v>
      </c>
      <c r="O9" s="17">
        <f>'Aufwandschätzung Muster KH'!G$56*K9</f>
        <v>0</v>
      </c>
      <c r="P9" s="17">
        <f>'Aufwandschätzung Muster KH'!H$56*F9+K9*2</f>
        <v>2.0999999999999996</v>
      </c>
      <c r="Q9" s="17">
        <f>SUM(L9:P9)</f>
        <v>157.24749999999997</v>
      </c>
      <c r="R9" s="19">
        <f>Q9/252</f>
        <v>0.62399801587301573</v>
      </c>
    </row>
    <row r="10" spans="1:18" ht="19">
      <c r="B10" s="6" t="s">
        <v>69</v>
      </c>
      <c r="C10" s="21">
        <v>80000</v>
      </c>
      <c r="D10" s="21">
        <v>8000</v>
      </c>
      <c r="E10" s="16">
        <f>((C10-30000)/30000+(D10-3000)/3000)/2+1.2</f>
        <v>2.8666666666666667</v>
      </c>
      <c r="F10" s="16">
        <f t="shared" si="1"/>
        <v>2.8666666666666667</v>
      </c>
      <c r="G10" s="21">
        <v>8</v>
      </c>
      <c r="H10" s="21">
        <v>2</v>
      </c>
      <c r="I10" s="20" t="str">
        <f>IF(H10*30000&lt;=C10,"ja","nein")</f>
        <v>ja</v>
      </c>
      <c r="J10" s="16">
        <f>G10/3+2/3</f>
        <v>3.333333333333333</v>
      </c>
      <c r="K10" s="16">
        <f>IF(H10&gt;0,1+H10/2,0)</f>
        <v>2</v>
      </c>
      <c r="L10" s="17">
        <f>'Aufwandschätzung Muster KH'!D$56*F10*J10</f>
        <v>446.24444444444458</v>
      </c>
      <c r="M10" s="17">
        <f>'Aufwandschätzung Muster KH'!E$56*F10</f>
        <v>479.30666666666662</v>
      </c>
      <c r="N10" s="17">
        <f>'Aufwandschätzung Muster KH'!F$56*(E10+K10)/2</f>
        <v>95.873333333333377</v>
      </c>
      <c r="O10" s="17">
        <f>'Aufwandschätzung Muster KH'!G$56*K10</f>
        <v>27</v>
      </c>
      <c r="P10" s="17">
        <f>'Aufwandschätzung Muster KH'!H$56*F10+K10*2</f>
        <v>12.6</v>
      </c>
      <c r="Q10" s="17">
        <f>SUM(L10:P10)</f>
        <v>1061.0244444444443</v>
      </c>
      <c r="R10" s="19">
        <f>Q10/252</f>
        <v>4.2104144620811281</v>
      </c>
    </row>
  </sheetData>
  <mergeCells count="1">
    <mergeCell ref="L1:Q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Aufwandschätzung Muster KH</vt:lpstr>
      <vt:lpstr>KH-Typen und Skalierung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Leonard</dc:creator>
  <cp:lastModifiedBy>Thomas Leonard</cp:lastModifiedBy>
  <dcterms:created xsi:type="dcterms:W3CDTF">2022-05-18T10:03:19Z</dcterms:created>
  <dcterms:modified xsi:type="dcterms:W3CDTF">2023-06-05T07:35:39Z</dcterms:modified>
</cp:coreProperties>
</file>